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JC Projetos\NBR´s e exemplos\Eletropaulo\"/>
    </mc:Choice>
  </mc:AlternateContent>
  <xr:revisionPtr revIDLastSave="0" documentId="13_ncr:1_{DA8D576A-38FB-41C7-ACBC-25FC83393CD3}" xr6:coauthVersionLast="47" xr6:coauthVersionMax="47" xr10:uidLastSave="{00000000-0000-0000-0000-000000000000}"/>
  <bookViews>
    <workbookView xWindow="-110" yWindow="-110" windowWidth="19420" windowHeight="10300" xr2:uid="{062DAB26-8376-43B5-862E-FD7C40B504E2}"/>
  </bookViews>
  <sheets>
    <sheet name="Dados" sheetId="1" r:id="rId1"/>
    <sheet name="Calculo de Q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E20" i="2"/>
  <c r="E19" i="2"/>
  <c r="L22" i="1"/>
  <c r="D21" i="2"/>
  <c r="D20" i="2"/>
  <c r="D19" i="2"/>
  <c r="C21" i="2"/>
  <c r="C20" i="2"/>
  <c r="C19" i="2"/>
  <c r="L21" i="1"/>
  <c r="B24" i="1"/>
  <c r="B10" i="2" s="1"/>
  <c r="L20" i="1" s="1"/>
  <c r="D22" i="2" l="1"/>
  <c r="B19" i="2"/>
  <c r="B20" i="2"/>
  <c r="B21" i="2"/>
  <c r="C22" i="2"/>
  <c r="B22" i="2"/>
  <c r="E2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Jonas Colantonio</author>
  </authors>
  <commentList>
    <comment ref="A3" authorId="0" shapeId="0" xr:uid="{2A8622BD-106C-4E09-B8D9-71F771BB43C1}">
      <text>
        <r>
          <rPr>
            <b/>
            <sz val="9"/>
            <color indexed="81"/>
            <rFont val="Segoe UI"/>
            <family val="2"/>
          </rPr>
          <t>Jonas Colantonio:</t>
        </r>
        <r>
          <rPr>
            <sz val="9"/>
            <color indexed="81"/>
            <rFont val="Segoe UI"/>
            <family val="2"/>
          </rPr>
          <t xml:space="preserve">
Selecione no drop box ao lado o tipo de circuito</t>
        </r>
      </text>
    </comment>
    <comment ref="A4" authorId="0" shapeId="0" xr:uid="{69FE269C-0257-4288-A52E-953068D8EB0E}">
      <text>
        <r>
          <rPr>
            <b/>
            <sz val="9"/>
            <color indexed="81"/>
            <rFont val="Segoe UI"/>
            <family val="2"/>
          </rPr>
          <t>Jonas Colantonio:</t>
        </r>
        <r>
          <rPr>
            <sz val="9"/>
            <color indexed="81"/>
            <rFont val="Segoe UI"/>
            <family val="2"/>
          </rPr>
          <t xml:space="preserve">
coloque a queda de tensão máxima para o seu circuito</t>
        </r>
      </text>
    </comment>
    <comment ref="A5" authorId="0" shapeId="0" xr:uid="{8F10A227-5B0F-40D9-BD32-9A98E9C66F4E}">
      <text>
        <r>
          <rPr>
            <b/>
            <sz val="9"/>
            <color indexed="81"/>
            <rFont val="Segoe UI"/>
            <family val="2"/>
          </rPr>
          <t>Jonas Colantonio:</t>
        </r>
        <r>
          <rPr>
            <sz val="9"/>
            <color indexed="81"/>
            <rFont val="Segoe UI"/>
            <family val="2"/>
          </rPr>
          <t xml:space="preserve">
Coloque a distância do circuito em Metros</t>
        </r>
      </text>
    </comment>
    <comment ref="A6" authorId="0" shapeId="0" xr:uid="{0CE5B9F1-2DEE-421D-8F0E-B040F98B5C29}">
      <text>
        <r>
          <rPr>
            <b/>
            <sz val="9"/>
            <color indexed="81"/>
            <rFont val="Segoe UI"/>
            <family val="2"/>
          </rPr>
          <t>Jonas Colantonio:</t>
        </r>
        <r>
          <rPr>
            <sz val="9"/>
            <color indexed="81"/>
            <rFont val="Segoe UI"/>
            <family val="2"/>
          </rPr>
          <t xml:space="preserve">
Coloque a corrente nominal do circuito, que é a corrente de trabalho do seu circuito</t>
        </r>
      </text>
    </comment>
    <comment ref="A7" authorId="0" shapeId="0" xr:uid="{861A6B3A-B007-45BF-ABBE-55B7632149EF}">
      <text>
        <r>
          <rPr>
            <b/>
            <sz val="9"/>
            <color indexed="81"/>
            <rFont val="Segoe UI"/>
            <family val="2"/>
          </rPr>
          <t>Jonas Colantonio:</t>
        </r>
        <r>
          <rPr>
            <sz val="9"/>
            <color indexed="81"/>
            <rFont val="Segoe UI"/>
            <family val="2"/>
          </rPr>
          <t xml:space="preserve">
Coloque a tensão do circuito</t>
        </r>
      </text>
    </comment>
    <comment ref="A8" authorId="0" shapeId="0" xr:uid="{CD7F0FB7-D69D-4037-BF62-07535FCD452C}">
      <text>
        <r>
          <rPr>
            <b/>
            <sz val="9"/>
            <color indexed="81"/>
            <rFont val="Segoe UI"/>
            <family val="2"/>
          </rPr>
          <t>Jonas Colantonio:</t>
        </r>
        <r>
          <rPr>
            <sz val="9"/>
            <color indexed="81"/>
            <rFont val="Segoe UI"/>
            <family val="2"/>
          </rPr>
          <t xml:space="preserve">
Coloque aqui a corrente (A) proteção que voce utiliza para esse circuito, Por exemplo: se for disjuntor de 200A preenche com 200</t>
        </r>
      </text>
    </comment>
    <comment ref="A10" authorId="0" shapeId="0" xr:uid="{073E28D1-9D1F-4785-AD06-29AC2625AB8E}">
      <text>
        <r>
          <rPr>
            <b/>
            <sz val="9"/>
            <color indexed="81"/>
            <rFont val="Segoe UI"/>
            <family val="2"/>
          </rPr>
          <t xml:space="preserve">Jonas Colantonio:
</t>
        </r>
        <r>
          <rPr>
            <sz val="9"/>
            <color indexed="81"/>
            <rFont val="Segoe UI"/>
            <family val="2"/>
          </rPr>
          <t>Mostra qual seria a seção mínima do cabo para a queda de tensão máxima aceita no seu cálculo</t>
        </r>
      </text>
    </comment>
    <comment ref="A22" authorId="0" shapeId="0" xr:uid="{0E16F307-5172-4702-ADAF-75FFDD5CF600}">
      <text>
        <r>
          <rPr>
            <b/>
            <sz val="9"/>
            <color indexed="81"/>
            <rFont val="Segoe UI"/>
            <family val="2"/>
          </rPr>
          <t>Jonas Colantonio:</t>
        </r>
        <r>
          <rPr>
            <sz val="9"/>
            <color indexed="81"/>
            <rFont val="Segoe UI"/>
            <family val="2"/>
          </rPr>
          <t xml:space="preserve">
Como o cabo utilizado é um pouco maior que a seção mínima calculado ou dimensionado pela capacidade de condução de corrente, temos uma queda de tensão efetiva diferente da máxima.</t>
        </r>
      </text>
    </comment>
  </commentList>
</comments>
</file>

<file path=xl/sharedStrings.xml><?xml version="1.0" encoding="utf-8"?>
<sst xmlns="http://schemas.openxmlformats.org/spreadsheetml/2006/main" count="114" uniqueCount="61">
  <si>
    <t>Tipo de circuito</t>
  </si>
  <si>
    <t>Constante do bifásico e do trifásico</t>
  </si>
  <si>
    <t>Queda de tensão máxima (%)</t>
  </si>
  <si>
    <t>Corrente Máx:</t>
  </si>
  <si>
    <t>Indice</t>
  </si>
  <si>
    <t>Fase</t>
  </si>
  <si>
    <t>Neutro</t>
  </si>
  <si>
    <t>Terra</t>
  </si>
  <si>
    <t xml:space="preserve">     # 1,5 mm²</t>
  </si>
  <si>
    <t xml:space="preserve">     # 2,5 mm²</t>
  </si>
  <si>
    <t xml:space="preserve">     # 4,0 mm²</t>
  </si>
  <si>
    <t xml:space="preserve">     # 6,0 mm²</t>
  </si>
  <si>
    <t xml:space="preserve">     # 10,0 mm²</t>
  </si>
  <si>
    <t xml:space="preserve">     # 16,0 mm²</t>
  </si>
  <si>
    <t xml:space="preserve">     # 25,0 mm²</t>
  </si>
  <si>
    <t xml:space="preserve">     # 35,0 mm²</t>
  </si>
  <si>
    <t xml:space="preserve">     # 50,0 mm²</t>
  </si>
  <si>
    <t xml:space="preserve">     # 70,0 mm²</t>
  </si>
  <si>
    <t xml:space="preserve">     # 95,0 mm²</t>
  </si>
  <si>
    <t xml:space="preserve">     # 120,0 mm²</t>
  </si>
  <si>
    <t xml:space="preserve">     # 150,0 mm²</t>
  </si>
  <si>
    <t xml:space="preserve">     # 185,0 mm²</t>
  </si>
  <si>
    <t xml:space="preserve">     # 240,0 mm²</t>
  </si>
  <si>
    <t>3 condutores</t>
  </si>
  <si>
    <t>2 condutores</t>
  </si>
  <si>
    <t>CÁLCULO DE QUEDA DE TENSÃO PARA CABOS DE COBRE - 750V - PVC</t>
  </si>
  <si>
    <t>Corrente nominal do circuito (A)</t>
  </si>
  <si>
    <t>Comprimento do circuito (mt)</t>
  </si>
  <si>
    <t>Tensão do circuito (V)</t>
  </si>
  <si>
    <t>QT</t>
  </si>
  <si>
    <t>Cabo mínimo a ser utilizado FASE:</t>
  </si>
  <si>
    <t>Cabo mínimo a ser utilizado NEUTRO:</t>
  </si>
  <si>
    <t>Cabo mínimo a ser utilizado TERRA:</t>
  </si>
  <si>
    <t>secao</t>
  </si>
  <si>
    <t>CALCULADO PELO METODO</t>
  </si>
  <si>
    <t>Queda de tensão</t>
  </si>
  <si>
    <t>Proteção do circuito (A)</t>
  </si>
  <si>
    <t>secao utilizada  QT</t>
  </si>
  <si>
    <t>Cabo acima de #240,0mm2</t>
  </si>
  <si>
    <t>secao utilizada  CC2</t>
  </si>
  <si>
    <t>secao utilizada  CC3</t>
  </si>
  <si>
    <t>Seção mínima para QT máxima</t>
  </si>
  <si>
    <t>Trifásico ou Bifásico com neutro</t>
  </si>
  <si>
    <t>Monofásico ou Bifásico sem neutro</t>
  </si>
  <si>
    <t>Queda de tensão Efeitva com  este cabo (%)</t>
  </si>
  <si>
    <t>Precisa de ART ? Veja as regras para emissão de ART</t>
  </si>
  <si>
    <t>https://www.projetoseletrico.com.br/art-instalacoes-eletricas</t>
  </si>
  <si>
    <t>Precisa de uma planilha para cálculo Residencial ou entrada coletiva?</t>
  </si>
  <si>
    <t>www.projetoseletrico.com.br/calculo-de-demanda-enel</t>
  </si>
  <si>
    <t>Precisa de um projeto elétrico completo ou um cálculo mais específico?</t>
  </si>
  <si>
    <t>Entre em contato por email: jonascolantonio@gmail.com</t>
  </si>
  <si>
    <t>Desenvolvida por Jonas Colantonio</t>
  </si>
  <si>
    <t>www.projetoseletrico.com.br</t>
  </si>
  <si>
    <t>Antes de fazer o cálculo, sempre no nosso site se tem uma versão</t>
  </si>
  <si>
    <t>https://www.projetoseletrico.com.br/calculo-de-queda-de-tensao-para-cabos</t>
  </si>
  <si>
    <t>mais atualizada da planilha, esta versão é: Versão 23_04_22</t>
  </si>
  <si>
    <t>Capacidade condução</t>
  </si>
  <si>
    <t>APRESENTAMOS OS 2 CÁLCULOS, DE QUEDA DE TENSÃO E DE CAPACIDADE DE CORRENTE, BASEADO NA SUA PROTEÇÃO</t>
  </si>
  <si>
    <t>TEXTO SOBRE QUEDA DE TENSÃO DA NBR 5410</t>
  </si>
  <si>
    <t>Video de instruções da planilha</t>
  </si>
  <si>
    <t>https://youtu.be/6Atjch4rPhs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</si>
</sst>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0" xfId="1"/>
    <xf numFmtId="0" fontId="0" fillId="0" borderId="0" xfId="0" applyProtection="1">
      <protection hidden="1"/>
    </xf>
    <xf numFmtId="0" fontId="5" fillId="0" borderId="0" xfId="0" applyFont="1"/>
    <xf numFmtId="0" fontId="4" fillId="0" borderId="0" xfId="1" applyAlignment="1"/>
    <xf numFmtId="0" fontId="0" fillId="0" borderId="5" xfId="0" applyBorder="1"/>
    <xf numFmtId="0" fontId="0" fillId="0" borderId="1" xfId="0" applyBorder="1"/>
    <xf numFmtId="0" fontId="0" fillId="2" borderId="7" xfId="0" applyFill="1" applyBorder="1"/>
    <xf numFmtId="0" fontId="0" fillId="3" borderId="5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7" xfId="0" applyFill="1" applyBorder="1" applyProtection="1">
      <protection hidden="1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3" borderId="2" xfId="0" applyFill="1" applyBorder="1"/>
    <xf numFmtId="0" fontId="6" fillId="0" borderId="0" xfId="0" applyFont="1"/>
    <xf numFmtId="0" fontId="0" fillId="0" borderId="5" xfId="0" applyBorder="1" applyProtection="1">
      <protection hidden="1"/>
    </xf>
    <xf numFmtId="0" fontId="0" fillId="0" borderId="11" xfId="0" applyBorder="1" applyProtection="1">
      <protection hidden="1"/>
    </xf>
    <xf numFmtId="0" fontId="0" fillId="3" borderId="5" xfId="0" applyFill="1" applyBorder="1" applyProtection="1">
      <protection hidden="1"/>
    </xf>
    <xf numFmtId="0" fontId="0" fillId="3" borderId="0" xfId="0" applyFill="1" applyProtection="1">
      <protection hidden="1"/>
    </xf>
    <xf numFmtId="0" fontId="0" fillId="3" borderId="11" xfId="0" applyFill="1" applyBorder="1" applyProtection="1">
      <protection hidden="1"/>
    </xf>
    <xf numFmtId="2" fontId="1" fillId="2" borderId="7" xfId="0" applyNumberFormat="1" applyFont="1" applyFill="1" applyBorder="1" applyAlignment="1" applyProtection="1">
      <alignment horizontal="center"/>
      <protection hidden="1"/>
    </xf>
    <xf numFmtId="2" fontId="1" fillId="2" borderId="8" xfId="0" applyNumberFormat="1" applyFont="1" applyFill="1" applyBorder="1" applyAlignment="1" applyProtection="1">
      <alignment horizontal="center"/>
      <protection hidden="1"/>
    </xf>
    <xf numFmtId="2" fontId="1" fillId="2" borderId="10" xfId="0" applyNumberFormat="1" applyFont="1" applyFill="1" applyBorder="1" applyAlignment="1" applyProtection="1">
      <alignment horizontal="center"/>
      <protection hidden="1"/>
    </xf>
    <xf numFmtId="0" fontId="4" fillId="0" borderId="0" xfId="1" applyAlignment="1"/>
    <xf numFmtId="0" fontId="0" fillId="0" borderId="0" xfId="0"/>
    <xf numFmtId="164" fontId="0" fillId="2" borderId="16" xfId="0" applyNumberFormat="1" applyFill="1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438150</xdr:colOff>
      <xdr:row>1</xdr:row>
      <xdr:rowOff>0</xdr:rowOff>
    </xdr:from>
    <xdr:to>
      <xdr:col>12</xdr:col>
      <xdr:colOff>596900</xdr:colOff>
      <xdr:row>22</xdr:row>
      <xdr:rowOff>69850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12D2FAA-B970-4F11-7472-D43BF8EFD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9450" y="234950"/>
          <a:ext cx="5003800" cy="385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rojetoseletrico.com.br/calculo-de-demanda-enel" TargetMode="External"/><Relationship Id="rId1" Type="http://schemas.openxmlformats.org/officeDocument/2006/relationships/hyperlink" Target="http://www.projetoseletrico.com.b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D18C0-197E-4A8A-BF31-86D643B99BA2}">
  <dimension ref="A1:P45"/>
  <sheetViews>
    <sheetView showGridLines="0" tabSelected="1" topLeftCell="A26" workbookViewId="0">
      <selection activeCell="B33" sqref="B33"/>
    </sheetView>
  </sheetViews>
  <sheetFormatPr defaultRowHeight="14.5" x14ac:dyDescent="0.35"/>
  <cols>
    <col min="1" max="1" width="9.26953125" customWidth="1"/>
    <col min="8" max="8" width="0" hidden="1" customWidth="1"/>
    <col min="11" max="11" width="18.26953125" customWidth="1"/>
    <col min="15" max="15" width="12.36328125" customWidth="1"/>
  </cols>
  <sheetData>
    <row r="1" spans="5:16" hidden="1" x14ac:dyDescent="0.35">
      <c r="E1" t="s">
        <v>3</v>
      </c>
    </row>
    <row r="2" spans="5:16" hidden="1" x14ac:dyDescent="0.35">
      <c r="E2" t="s">
        <v>23</v>
      </c>
      <c r="F2" t="s">
        <v>24</v>
      </c>
      <c r="G2" t="s">
        <v>29</v>
      </c>
      <c r="H2" t="s">
        <v>4</v>
      </c>
      <c r="I2" t="s">
        <v>5</v>
      </c>
      <c r="J2" t="s">
        <v>6</v>
      </c>
      <c r="K2" t="s">
        <v>7</v>
      </c>
      <c r="L2" t="s">
        <v>33</v>
      </c>
      <c r="O2" t="s">
        <v>5</v>
      </c>
      <c r="P2" t="s">
        <v>33</v>
      </c>
    </row>
    <row r="3" spans="5:16" hidden="1" x14ac:dyDescent="0.35">
      <c r="E3">
        <v>0</v>
      </c>
      <c r="G3">
        <v>0</v>
      </c>
      <c r="I3" t="s">
        <v>8</v>
      </c>
      <c r="J3" t="s">
        <v>8</v>
      </c>
      <c r="K3" t="s">
        <v>8</v>
      </c>
      <c r="L3">
        <v>1.5</v>
      </c>
      <c r="P3">
        <v>1.5</v>
      </c>
    </row>
    <row r="4" spans="5:16" hidden="1" x14ac:dyDescent="0.35">
      <c r="E4">
        <v>15.5</v>
      </c>
      <c r="F4">
        <v>17.5</v>
      </c>
      <c r="G4">
        <v>1.5</v>
      </c>
      <c r="H4">
        <v>1</v>
      </c>
      <c r="I4" t="s">
        <v>9</v>
      </c>
      <c r="J4" t="s">
        <v>9</v>
      </c>
      <c r="K4" t="s">
        <v>9</v>
      </c>
      <c r="L4">
        <v>2.5</v>
      </c>
      <c r="O4" t="s">
        <v>8</v>
      </c>
      <c r="P4">
        <v>10</v>
      </c>
    </row>
    <row r="5" spans="5:16" hidden="1" x14ac:dyDescent="0.35">
      <c r="E5">
        <v>21</v>
      </c>
      <c r="F5">
        <v>24</v>
      </c>
      <c r="G5">
        <v>2.5</v>
      </c>
      <c r="H5">
        <v>2</v>
      </c>
      <c r="I5" t="s">
        <v>10</v>
      </c>
      <c r="J5" t="s">
        <v>10</v>
      </c>
      <c r="K5" t="s">
        <v>10</v>
      </c>
      <c r="L5">
        <v>4</v>
      </c>
      <c r="O5" t="s">
        <v>12</v>
      </c>
      <c r="P5">
        <v>120</v>
      </c>
    </row>
    <row r="6" spans="5:16" hidden="1" x14ac:dyDescent="0.35">
      <c r="E6">
        <v>28</v>
      </c>
      <c r="F6">
        <v>32.000100000000003</v>
      </c>
      <c r="G6">
        <v>4</v>
      </c>
      <c r="H6">
        <v>3</v>
      </c>
      <c r="I6" t="s">
        <v>11</v>
      </c>
      <c r="J6" t="s">
        <v>11</v>
      </c>
      <c r="K6" t="s">
        <v>11</v>
      </c>
      <c r="L6">
        <v>6</v>
      </c>
      <c r="O6" t="s">
        <v>19</v>
      </c>
      <c r="P6">
        <v>150</v>
      </c>
    </row>
    <row r="7" spans="5:16" hidden="1" x14ac:dyDescent="0.35">
      <c r="E7">
        <v>36</v>
      </c>
      <c r="F7">
        <v>41</v>
      </c>
      <c r="G7">
        <v>6</v>
      </c>
      <c r="H7">
        <v>4</v>
      </c>
      <c r="I7" t="s">
        <v>12</v>
      </c>
      <c r="J7" t="s">
        <v>12</v>
      </c>
      <c r="K7" t="s">
        <v>12</v>
      </c>
      <c r="L7">
        <v>10</v>
      </c>
      <c r="O7" t="s">
        <v>20</v>
      </c>
      <c r="P7">
        <v>16</v>
      </c>
    </row>
    <row r="8" spans="5:16" hidden="1" x14ac:dyDescent="0.35">
      <c r="E8">
        <v>50.000100000000003</v>
      </c>
      <c r="F8">
        <v>57</v>
      </c>
      <c r="G8">
        <v>10</v>
      </c>
      <c r="H8">
        <v>5</v>
      </c>
      <c r="I8" t="s">
        <v>13</v>
      </c>
      <c r="J8" t="s">
        <v>13</v>
      </c>
      <c r="K8" t="s">
        <v>13</v>
      </c>
      <c r="L8">
        <v>16</v>
      </c>
      <c r="O8" t="s">
        <v>13</v>
      </c>
      <c r="P8">
        <v>185</v>
      </c>
    </row>
    <row r="9" spans="5:16" hidden="1" x14ac:dyDescent="0.35">
      <c r="E9">
        <v>68</v>
      </c>
      <c r="F9">
        <v>76</v>
      </c>
      <c r="G9">
        <v>16</v>
      </c>
      <c r="H9">
        <v>6</v>
      </c>
      <c r="I9" t="s">
        <v>14</v>
      </c>
      <c r="J9" t="s">
        <v>14</v>
      </c>
      <c r="K9" t="s">
        <v>13</v>
      </c>
      <c r="L9">
        <v>25</v>
      </c>
      <c r="O9" t="s">
        <v>21</v>
      </c>
      <c r="P9">
        <v>2.5</v>
      </c>
    </row>
    <row r="10" spans="5:16" hidden="1" x14ac:dyDescent="0.35">
      <c r="E10">
        <v>89</v>
      </c>
      <c r="F10">
        <v>101</v>
      </c>
      <c r="G10">
        <v>25</v>
      </c>
      <c r="H10">
        <v>7</v>
      </c>
      <c r="I10" t="s">
        <v>15</v>
      </c>
      <c r="J10" t="s">
        <v>14</v>
      </c>
      <c r="K10" t="s">
        <v>13</v>
      </c>
      <c r="L10">
        <v>35</v>
      </c>
      <c r="O10" t="s">
        <v>9</v>
      </c>
      <c r="P10">
        <v>240</v>
      </c>
    </row>
    <row r="11" spans="5:16" hidden="1" x14ac:dyDescent="0.35">
      <c r="E11">
        <v>111</v>
      </c>
      <c r="F11">
        <v>125</v>
      </c>
      <c r="G11">
        <v>35</v>
      </c>
      <c r="H11">
        <v>8</v>
      </c>
      <c r="I11" t="s">
        <v>16</v>
      </c>
      <c r="J11" t="s">
        <v>14</v>
      </c>
      <c r="K11" t="s">
        <v>14</v>
      </c>
      <c r="L11">
        <v>50</v>
      </c>
      <c r="O11" t="s">
        <v>22</v>
      </c>
      <c r="P11">
        <v>25</v>
      </c>
    </row>
    <row r="12" spans="5:16" hidden="1" x14ac:dyDescent="0.35">
      <c r="E12">
        <v>134</v>
      </c>
      <c r="F12">
        <v>151</v>
      </c>
      <c r="G12">
        <v>50</v>
      </c>
      <c r="H12">
        <v>9</v>
      </c>
      <c r="I12" t="s">
        <v>17</v>
      </c>
      <c r="J12" t="s">
        <v>15</v>
      </c>
      <c r="K12" t="s">
        <v>15</v>
      </c>
      <c r="L12">
        <v>70</v>
      </c>
      <c r="O12" t="s">
        <v>14</v>
      </c>
      <c r="P12">
        <v>35</v>
      </c>
    </row>
    <row r="13" spans="5:16" hidden="1" x14ac:dyDescent="0.35">
      <c r="E13">
        <v>171</v>
      </c>
      <c r="F13">
        <v>192</v>
      </c>
      <c r="G13">
        <v>70</v>
      </c>
      <c r="H13">
        <v>10</v>
      </c>
      <c r="I13" t="s">
        <v>18</v>
      </c>
      <c r="J13" t="s">
        <v>16</v>
      </c>
      <c r="K13" t="s">
        <v>16</v>
      </c>
      <c r="L13">
        <v>95</v>
      </c>
      <c r="O13" t="s">
        <v>15</v>
      </c>
      <c r="P13">
        <v>4</v>
      </c>
    </row>
    <row r="14" spans="5:16" hidden="1" x14ac:dyDescent="0.35">
      <c r="E14">
        <v>207</v>
      </c>
      <c r="F14">
        <v>232</v>
      </c>
      <c r="G14">
        <v>95</v>
      </c>
      <c r="H14">
        <v>11</v>
      </c>
      <c r="I14" t="s">
        <v>19</v>
      </c>
      <c r="J14" t="s">
        <v>17</v>
      </c>
      <c r="K14" t="s">
        <v>17</v>
      </c>
      <c r="L14">
        <v>120</v>
      </c>
      <c r="O14" t="s">
        <v>10</v>
      </c>
      <c r="P14">
        <v>50</v>
      </c>
    </row>
    <row r="15" spans="5:16" hidden="1" x14ac:dyDescent="0.35">
      <c r="E15">
        <v>239</v>
      </c>
      <c r="F15">
        <v>269</v>
      </c>
      <c r="G15">
        <v>120</v>
      </c>
      <c r="H15">
        <v>12</v>
      </c>
      <c r="I15" t="s">
        <v>20</v>
      </c>
      <c r="J15" t="s">
        <v>18</v>
      </c>
      <c r="K15" t="s">
        <v>18</v>
      </c>
      <c r="L15">
        <v>150</v>
      </c>
      <c r="O15" t="s">
        <v>16</v>
      </c>
      <c r="P15">
        <v>6</v>
      </c>
    </row>
    <row r="16" spans="5:16" hidden="1" x14ac:dyDescent="0.35">
      <c r="E16">
        <v>275</v>
      </c>
      <c r="F16">
        <v>309</v>
      </c>
      <c r="G16">
        <v>150</v>
      </c>
      <c r="H16">
        <v>13</v>
      </c>
      <c r="I16" t="s">
        <v>21</v>
      </c>
      <c r="J16" t="s">
        <v>18</v>
      </c>
      <c r="K16" t="s">
        <v>18</v>
      </c>
      <c r="L16">
        <v>185</v>
      </c>
      <c r="O16" t="s">
        <v>11</v>
      </c>
      <c r="P16">
        <v>70</v>
      </c>
    </row>
    <row r="17" spans="1:16" hidden="1" x14ac:dyDescent="0.35">
      <c r="E17">
        <v>324</v>
      </c>
      <c r="F17">
        <v>353</v>
      </c>
      <c r="G17">
        <v>185</v>
      </c>
      <c r="H17">
        <v>14</v>
      </c>
      <c r="I17" t="s">
        <v>22</v>
      </c>
      <c r="J17" t="s">
        <v>19</v>
      </c>
      <c r="K17" t="s">
        <v>19</v>
      </c>
      <c r="L17">
        <v>240</v>
      </c>
      <c r="O17" t="s">
        <v>17</v>
      </c>
      <c r="P17">
        <v>95</v>
      </c>
    </row>
    <row r="18" spans="1:16" hidden="1" x14ac:dyDescent="0.35">
      <c r="E18">
        <v>370</v>
      </c>
      <c r="F18">
        <v>415</v>
      </c>
      <c r="G18">
        <v>240</v>
      </c>
      <c r="H18">
        <v>15</v>
      </c>
      <c r="I18" t="s">
        <v>38</v>
      </c>
      <c r="J18" t="s">
        <v>38</v>
      </c>
      <c r="K18" t="s">
        <v>38</v>
      </c>
      <c r="O18" t="s">
        <v>18</v>
      </c>
    </row>
    <row r="19" spans="1:16" hidden="1" x14ac:dyDescent="0.35">
      <c r="E19">
        <v>5000</v>
      </c>
      <c r="F19">
        <v>5000</v>
      </c>
      <c r="G19">
        <v>9999</v>
      </c>
    </row>
    <row r="20" spans="1:16" hidden="1" x14ac:dyDescent="0.35">
      <c r="L20">
        <f>LOOKUP('Calculo de QT'!B10,G3:L19)</f>
        <v>10</v>
      </c>
      <c r="M20" t="s">
        <v>37</v>
      </c>
    </row>
    <row r="21" spans="1:16" hidden="1" x14ac:dyDescent="0.35">
      <c r="A21" t="s">
        <v>0</v>
      </c>
      <c r="L21">
        <f>LOOKUP('Calculo de QT'!$B$8,$F$3:$L$19)</f>
        <v>10</v>
      </c>
      <c r="M21" t="s">
        <v>39</v>
      </c>
    </row>
    <row r="22" spans="1:16" hidden="1" x14ac:dyDescent="0.35">
      <c r="A22" t="s">
        <v>43</v>
      </c>
      <c r="B22">
        <v>2</v>
      </c>
      <c r="L22">
        <f>LOOKUP('Calculo de QT'!$B$8,$E$3:$L$19)</f>
        <v>10</v>
      </c>
      <c r="M22" t="s">
        <v>40</v>
      </c>
    </row>
    <row r="23" spans="1:16" hidden="1" x14ac:dyDescent="0.35">
      <c r="A23" t="s">
        <v>42</v>
      </c>
      <c r="B23">
        <v>1.732</v>
      </c>
    </row>
    <row r="24" spans="1:16" hidden="1" x14ac:dyDescent="0.35">
      <c r="A24" t="s">
        <v>1</v>
      </c>
      <c r="B24">
        <f>IF('Calculo de QT'!B3=Dados!A22,B22,B23)</f>
        <v>1.732</v>
      </c>
    </row>
    <row r="25" spans="1:16" hidden="1" x14ac:dyDescent="0.35"/>
    <row r="28" spans="1:16" x14ac:dyDescent="0.35">
      <c r="B28" t="s">
        <v>53</v>
      </c>
    </row>
    <row r="29" spans="1:16" x14ac:dyDescent="0.35">
      <c r="B29" t="s">
        <v>55</v>
      </c>
    </row>
    <row r="30" spans="1:16" x14ac:dyDescent="0.35">
      <c r="B30" s="4" t="s">
        <v>54</v>
      </c>
    </row>
    <row r="31" spans="1:16" x14ac:dyDescent="0.35">
      <c r="B31" s="4"/>
    </row>
    <row r="32" spans="1:16" x14ac:dyDescent="0.35">
      <c r="B32" t="s">
        <v>59</v>
      </c>
    </row>
    <row r="33" spans="2:7" x14ac:dyDescent="0.35">
      <c r="B33" s="4" t="s">
        <v>60</v>
      </c>
    </row>
    <row r="34" spans="2:7" x14ac:dyDescent="0.35">
      <c r="B34" s="4"/>
    </row>
    <row r="35" spans="2:7" x14ac:dyDescent="0.35">
      <c r="B35" t="s">
        <v>45</v>
      </c>
    </row>
    <row r="36" spans="2:7" x14ac:dyDescent="0.35">
      <c r="B36" s="26" t="s">
        <v>46</v>
      </c>
      <c r="C36" s="27"/>
      <c r="D36" s="27"/>
      <c r="E36" s="27"/>
      <c r="F36" s="27"/>
      <c r="G36" s="27"/>
    </row>
    <row r="38" spans="2:7" x14ac:dyDescent="0.35">
      <c r="B38" t="s">
        <v>47</v>
      </c>
    </row>
    <row r="39" spans="2:7" x14ac:dyDescent="0.35">
      <c r="B39" s="26" t="s">
        <v>48</v>
      </c>
      <c r="C39" s="27"/>
      <c r="D39" s="27"/>
      <c r="E39" s="27"/>
      <c r="F39" s="27"/>
      <c r="G39" s="27"/>
    </row>
    <row r="41" spans="2:7" x14ac:dyDescent="0.35">
      <c r="B41" t="s">
        <v>49</v>
      </c>
    </row>
    <row r="42" spans="2:7" x14ac:dyDescent="0.35">
      <c r="B42" t="s">
        <v>50</v>
      </c>
    </row>
    <row r="44" spans="2:7" x14ac:dyDescent="0.35">
      <c r="B44" t="s">
        <v>51</v>
      </c>
    </row>
    <row r="45" spans="2:7" x14ac:dyDescent="0.35">
      <c r="B45" s="1" t="s">
        <v>52</v>
      </c>
    </row>
  </sheetData>
  <sheetProtection algorithmName="SHA-512" hashValue="HF5+x6jUFyyopQ8daJrsoAmhgV2MHpftUd6Wc2PKxgLGYSn801vUjx0zakJwgcqtl1DTatoOyx5N1ED0XnIUOQ==" saltValue="7fCBZGi6EnNEE4G2whGhLw==" spinCount="100000" sheet="1" objects="1" scenarios="1"/>
  <sortState xmlns:xlrd2="http://schemas.microsoft.com/office/spreadsheetml/2017/richdata2" ref="O3:P18">
    <sortCondition ref="O3:O18"/>
  </sortState>
  <mergeCells count="2">
    <mergeCell ref="B36:G36"/>
    <mergeCell ref="B39:G39"/>
  </mergeCells>
  <hyperlinks>
    <hyperlink ref="B45" r:id="rId1" xr:uid="{2D9655B2-D52A-4BFF-8783-104565735754}"/>
    <hyperlink ref="B39" r:id="rId2" xr:uid="{D83DF0B8-567C-4E83-BCFD-A351E717F6F8}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B5ADC-781A-4611-99DC-8DE0E002BE4A}">
  <dimension ref="A1:G27"/>
  <sheetViews>
    <sheetView showGridLines="0" workbookViewId="0">
      <selection activeCell="B10" sqref="B10:E10"/>
    </sheetView>
  </sheetViews>
  <sheetFormatPr defaultRowHeight="14.5" x14ac:dyDescent="0.35"/>
  <cols>
    <col min="1" max="1" width="38.08984375" customWidth="1"/>
    <col min="2" max="2" width="19.453125" customWidth="1"/>
    <col min="3" max="3" width="14.36328125" hidden="1" customWidth="1"/>
    <col min="4" max="4" width="1.6328125" hidden="1" customWidth="1"/>
    <col min="5" max="5" width="18.6328125" customWidth="1"/>
    <col min="6" max="6" width="17" customWidth="1"/>
  </cols>
  <sheetData>
    <row r="1" spans="1:7" ht="18.5" x14ac:dyDescent="0.45">
      <c r="A1" s="3" t="s">
        <v>25</v>
      </c>
      <c r="G1" s="17" t="s">
        <v>58</v>
      </c>
    </row>
    <row r="2" spans="1:7" ht="19" thickBot="1" x14ac:dyDescent="0.5">
      <c r="A2" s="3"/>
      <c r="G2" s="17"/>
    </row>
    <row r="3" spans="1:7" x14ac:dyDescent="0.35">
      <c r="A3" s="16" t="s">
        <v>0</v>
      </c>
      <c r="B3" s="31" t="s">
        <v>42</v>
      </c>
      <c r="C3" s="32"/>
      <c r="D3" s="32"/>
      <c r="E3" s="33"/>
    </row>
    <row r="4" spans="1:7" x14ac:dyDescent="0.35">
      <c r="A4" s="5" t="s">
        <v>2</v>
      </c>
      <c r="B4" s="40">
        <v>2</v>
      </c>
      <c r="C4" s="41"/>
      <c r="D4" s="41"/>
      <c r="E4" s="42"/>
    </row>
    <row r="5" spans="1:7" x14ac:dyDescent="0.35">
      <c r="A5" s="8" t="s">
        <v>27</v>
      </c>
      <c r="B5" s="43">
        <v>34</v>
      </c>
      <c r="C5" s="44"/>
      <c r="D5" s="44"/>
      <c r="E5" s="45"/>
    </row>
    <row r="6" spans="1:7" x14ac:dyDescent="0.35">
      <c r="A6" s="5" t="s">
        <v>26</v>
      </c>
      <c r="B6" s="40">
        <v>35</v>
      </c>
      <c r="C6" s="41"/>
      <c r="D6" s="41"/>
      <c r="E6" s="42"/>
    </row>
    <row r="7" spans="1:7" x14ac:dyDescent="0.35">
      <c r="A7" s="8" t="s">
        <v>28</v>
      </c>
      <c r="B7" s="43">
        <v>220</v>
      </c>
      <c r="C7" s="44"/>
      <c r="D7" s="44"/>
      <c r="E7" s="45"/>
    </row>
    <row r="8" spans="1:7" ht="15" thickBot="1" x14ac:dyDescent="0.4">
      <c r="A8" s="5" t="s">
        <v>36</v>
      </c>
      <c r="B8" s="40">
        <v>50</v>
      </c>
      <c r="C8" s="41"/>
      <c r="D8" s="41"/>
      <c r="E8" s="42"/>
    </row>
    <row r="9" spans="1:7" ht="15" hidden="1" thickBot="1" x14ac:dyDescent="0.4">
      <c r="A9" s="5"/>
      <c r="B9" s="13"/>
      <c r="C9" s="14"/>
      <c r="D9" s="14"/>
      <c r="E9" s="15"/>
    </row>
    <row r="10" spans="1:7" s="2" customFormat="1" ht="15" thickBot="1" x14ac:dyDescent="0.4">
      <c r="A10" s="12" t="s">
        <v>41</v>
      </c>
      <c r="B10" s="28">
        <f>((0.017*B5*B6*Dados!B24*100)/(B7*B4))</f>
        <v>7.9632636363636369</v>
      </c>
      <c r="C10" s="29"/>
      <c r="D10" s="29"/>
      <c r="E10" s="30"/>
    </row>
    <row r="13" spans="1:7" x14ac:dyDescent="0.35">
      <c r="A13" s="34" t="s">
        <v>57</v>
      </c>
      <c r="B13" s="34"/>
      <c r="C13" s="34"/>
      <c r="D13" s="34"/>
      <c r="E13" s="34"/>
    </row>
    <row r="14" spans="1:7" x14ac:dyDescent="0.35">
      <c r="A14" s="34"/>
      <c r="B14" s="34"/>
      <c r="C14" s="34"/>
      <c r="D14" s="34"/>
      <c r="E14" s="34"/>
    </row>
    <row r="16" spans="1:7" ht="15" thickBot="1" x14ac:dyDescent="0.4"/>
    <row r="17" spans="1:7" ht="15" thickBot="1" x14ac:dyDescent="0.4">
      <c r="A17" s="38"/>
      <c r="B17" s="35" t="s">
        <v>34</v>
      </c>
      <c r="C17" s="36"/>
      <c r="D17" s="36"/>
      <c r="E17" s="37"/>
    </row>
    <row r="18" spans="1:7" ht="15" thickBot="1" x14ac:dyDescent="0.4">
      <c r="A18" s="39"/>
      <c r="B18" s="9" t="s">
        <v>35</v>
      </c>
      <c r="C18" s="10" t="s">
        <v>24</v>
      </c>
      <c r="D18" s="10" t="s">
        <v>23</v>
      </c>
      <c r="E18" s="11" t="s">
        <v>56</v>
      </c>
      <c r="G18" s="6"/>
    </row>
    <row r="19" spans="1:7" x14ac:dyDescent="0.35">
      <c r="A19" s="5" t="s">
        <v>30</v>
      </c>
      <c r="B19" s="18" t="str">
        <f>LOOKUP($B$10,Dados!$G$3:$I$18)</f>
        <v xml:space="preserve">     # 10,0 mm²</v>
      </c>
      <c r="C19" s="2" t="str">
        <f>LOOKUP($B$8,Dados!$F$3:$I$19)</f>
        <v xml:space="preserve">     # 10,0 mm²</v>
      </c>
      <c r="D19" s="2" t="str">
        <f>LOOKUP($B$8,Dados!$E$3:$I$19)</f>
        <v xml:space="preserve">     # 10,0 mm²</v>
      </c>
      <c r="E19" s="19" t="str">
        <f>IF(B3=Dados!$A$22,LOOKUP($B$8,Dados!$F$3:$I$19),LOOKUP($B$8,Dados!$E$3:$I$19))</f>
        <v xml:space="preserve">     # 10,0 mm²</v>
      </c>
    </row>
    <row r="20" spans="1:7" x14ac:dyDescent="0.35">
      <c r="A20" s="8" t="s">
        <v>31</v>
      </c>
      <c r="B20" s="20" t="str">
        <f>LOOKUP($B$10,Dados!$G$3:$J$18)</f>
        <v xml:space="preserve">     # 10,0 mm²</v>
      </c>
      <c r="C20" s="21" t="str">
        <f>LOOKUP($B$8,Dados!$F$3:$J$19)</f>
        <v xml:space="preserve">     # 10,0 mm²</v>
      </c>
      <c r="D20" s="21" t="str">
        <f>LOOKUP($B$8,Dados!$E$3:$J$19)</f>
        <v xml:space="preserve">     # 10,0 mm²</v>
      </c>
      <c r="E20" s="22" t="str">
        <f>IF(B3=Dados!$A$22,LOOKUP($B$8,Dados!$F$3:$J$19),LOOKUP($B$8,Dados!$E$3:$J$19))</f>
        <v xml:space="preserve">     # 10,0 mm²</v>
      </c>
    </row>
    <row r="21" spans="1:7" ht="15" thickBot="1" x14ac:dyDescent="0.4">
      <c r="A21" s="5" t="s">
        <v>32</v>
      </c>
      <c r="B21" s="18" t="str">
        <f>LOOKUP($B$10,Dados!$G$3:$K$18)</f>
        <v xml:space="preserve">     # 10,0 mm²</v>
      </c>
      <c r="C21" s="2" t="str">
        <f>LOOKUP($B$8,Dados!$F$3:$K$19)</f>
        <v xml:space="preserve">     # 10,0 mm²</v>
      </c>
      <c r="D21" s="2" t="str">
        <f>LOOKUP($B$8,Dados!$E$3:$K$19)</f>
        <v xml:space="preserve">     # 10,0 mm²</v>
      </c>
      <c r="E21" s="19" t="str">
        <f>IF(B3=Dados!$A$22,LOOKUP($B$8,Dados!$F$3:$K$19),LOOKUP($B$8,Dados!$E$3:$K$19))</f>
        <v xml:space="preserve">     # 10,0 mm²</v>
      </c>
    </row>
    <row r="22" spans="1:7" ht="15" thickBot="1" x14ac:dyDescent="0.4">
      <c r="A22" s="7" t="s">
        <v>44</v>
      </c>
      <c r="B22" s="23">
        <f>(0.017*$B$5*$B$6*Dados!$B$24*100)/($B$7*Dados!$L$20)</f>
        <v>1.5926527272727273</v>
      </c>
      <c r="C22" s="24">
        <f>(0.017*$B$5*$B$6*Dados!$B$24*100)/($B$7*Dados!$L$21)</f>
        <v>1.5926527272727273</v>
      </c>
      <c r="D22" s="24">
        <f>(0.017*$B$5*$B$6*Dados!$B$24*100)/($B$7*Dados!$L$22)</f>
        <v>1.5926527272727273</v>
      </c>
      <c r="E22" s="25">
        <f>IF(B3=Dados!$A$22,C22,D22)</f>
        <v>1.5926527272727273</v>
      </c>
    </row>
    <row r="27" spans="1:7" x14ac:dyDescent="0.35">
      <c r="A27" s="1"/>
    </row>
  </sheetData>
  <sheetProtection algorithmName="SHA-512" hashValue="KM1bBH52SJssuT7IJtPEa7C6vyuevrYVVSGwrKiB89zYyLR9FzUztLPnylZeUxpuQ+vB5IlDgYkX+iVavLWSow==" saltValue="QRZySnqzS1ZO474OxhoyVA==" spinCount="100000" sheet="1" objects="1" scenarios="1"/>
  <mergeCells count="10">
    <mergeCell ref="B10:E10"/>
    <mergeCell ref="B3:E3"/>
    <mergeCell ref="A13:E14"/>
    <mergeCell ref="B17:E17"/>
    <mergeCell ref="A17:A18"/>
    <mergeCell ref="B4:E4"/>
    <mergeCell ref="B5:E5"/>
    <mergeCell ref="B6:E6"/>
    <mergeCell ref="B7:E7"/>
    <mergeCell ref="B8:E8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67B23F-1D9B-43FA-8295-DD3F9FDCFC3A}">
          <x14:formula1>
            <xm:f>Dados!$A$22:$A$23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</vt:lpstr>
      <vt:lpstr>Calculo de QT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Colantonio</dc:creator>
  <cp:lastModifiedBy>Jonas Colantonio</cp:lastModifiedBy>
  <cp:lastPrinted>2023-04-22T20:47:15Z</cp:lastPrinted>
  <dcterms:created xsi:type="dcterms:W3CDTF">2023-04-22T18:27:49Z</dcterms:created>
  <dcterms:modified xsi:type="dcterms:W3CDTF">2023-04-22T21:22:29Z</dcterms:modified>
</cp:coreProperties>
</file>